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cahill\Documents\Complaints\Barrow County\"/>
    </mc:Choice>
  </mc:AlternateContent>
  <xr:revisionPtr revIDLastSave="0" documentId="8_{8C95B0B6-1689-4790-9366-57D6C17181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3" i="1" l="1"/>
  <c r="N52" i="1"/>
  <c r="M52" i="1"/>
  <c r="L52" i="1"/>
  <c r="K52" i="1"/>
  <c r="J52" i="1"/>
  <c r="I52" i="1"/>
  <c r="H52" i="1"/>
  <c r="G52" i="1"/>
  <c r="F52" i="1"/>
  <c r="E52" i="1"/>
  <c r="D52" i="1"/>
  <c r="C52" i="1"/>
  <c r="G51" i="1"/>
  <c r="O51" i="1" s="1"/>
  <c r="I51" i="1"/>
  <c r="K51" i="1"/>
  <c r="M51" i="1"/>
  <c r="N50" i="1"/>
  <c r="M50" i="1"/>
  <c r="L50" i="1"/>
  <c r="K50" i="1"/>
  <c r="J50" i="1"/>
  <c r="I50" i="1"/>
  <c r="H50" i="1"/>
  <c r="G50" i="1"/>
  <c r="F50" i="1"/>
  <c r="O50" i="1" s="1"/>
  <c r="E50" i="1"/>
  <c r="D50" i="1"/>
  <c r="C50" i="1"/>
  <c r="N49" i="1"/>
  <c r="M49" i="1"/>
  <c r="L49" i="1"/>
  <c r="K49" i="1"/>
  <c r="J49" i="1"/>
  <c r="J53" i="1" s="1"/>
  <c r="I49" i="1"/>
  <c r="H49" i="1"/>
  <c r="G49" i="1"/>
  <c r="F49" i="1"/>
  <c r="F53" i="1" s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O47" i="1" s="1"/>
  <c r="D47" i="1"/>
  <c r="C47" i="1"/>
  <c r="N46" i="1"/>
  <c r="M46" i="1"/>
  <c r="L46" i="1"/>
  <c r="K46" i="1"/>
  <c r="J46" i="1"/>
  <c r="I46" i="1"/>
  <c r="H46" i="1"/>
  <c r="G46" i="1"/>
  <c r="F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O45" i="1" s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H53" i="1" s="1"/>
  <c r="G43" i="1"/>
  <c r="F43" i="1"/>
  <c r="E43" i="1"/>
  <c r="D43" i="1"/>
  <c r="O43" i="1" s="1"/>
  <c r="C43" i="1"/>
  <c r="M33" i="1"/>
  <c r="M55" i="1" s="1"/>
  <c r="L33" i="1"/>
  <c r="K33" i="1"/>
  <c r="J33" i="1"/>
  <c r="J55" i="1" s="1"/>
  <c r="I33" i="1"/>
  <c r="I55" i="1" s="1"/>
  <c r="H33" i="1"/>
  <c r="G33" i="1"/>
  <c r="F33" i="1"/>
  <c r="F55" i="1" s="1"/>
  <c r="E33" i="1"/>
  <c r="D33" i="1"/>
  <c r="C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0" i="1"/>
  <c r="O9" i="1"/>
  <c r="O8" i="1"/>
  <c r="O7" i="1"/>
  <c r="O6" i="1"/>
  <c r="O5" i="1"/>
  <c r="O4" i="1"/>
  <c r="O3" i="1"/>
  <c r="N42" i="1"/>
  <c r="M42" i="1"/>
  <c r="M53" i="1" s="1"/>
  <c r="L42" i="1"/>
  <c r="L53" i="1" s="1"/>
  <c r="K42" i="1"/>
  <c r="K53" i="1" s="1"/>
  <c r="J42" i="1"/>
  <c r="I42" i="1"/>
  <c r="I53" i="1" s="1"/>
  <c r="G42" i="1"/>
  <c r="G53" i="1" s="1"/>
  <c r="F42" i="1"/>
  <c r="E42" i="1"/>
  <c r="E53" i="1" s="1"/>
  <c r="D42" i="1"/>
  <c r="D53" i="1" s="1"/>
  <c r="C42" i="1"/>
  <c r="C53" i="1" s="1"/>
  <c r="N11" i="1"/>
  <c r="N33" i="1" s="1"/>
  <c r="N55" i="1" s="1"/>
  <c r="O49" i="1"/>
  <c r="O2" i="1"/>
  <c r="E55" i="1" l="1"/>
  <c r="C55" i="1"/>
  <c r="K55" i="1"/>
  <c r="G55" i="1"/>
  <c r="D55" i="1"/>
  <c r="H55" i="1"/>
  <c r="L55" i="1"/>
  <c r="O52" i="1"/>
  <c r="O46" i="1"/>
  <c r="O48" i="1"/>
  <c r="O44" i="1"/>
  <c r="O11" i="1"/>
  <c r="O33" i="1" s="1"/>
  <c r="O42" i="1"/>
  <c r="O53" i="1" l="1"/>
  <c r="O55" i="1" s="1"/>
</calcChain>
</file>

<file path=xl/sharedStrings.xml><?xml version="1.0" encoding="utf-8"?>
<sst xmlns="http://schemas.openxmlformats.org/spreadsheetml/2006/main" count="47" uniqueCount="47">
  <si>
    <t>BLACK - BULK</t>
  </si>
  <si>
    <t>BLACK 3X - BULK</t>
  </si>
  <si>
    <t>BLEND #187</t>
  </si>
  <si>
    <t>BOILER FUEL / WOODWASTE</t>
  </si>
  <si>
    <t>BROWN - BULK</t>
  </si>
  <si>
    <t>BROWN 3X - BULK</t>
  </si>
  <si>
    <t>CHIPS-KIDSAFE</t>
  </si>
  <si>
    <t>HARDWOOD - BULK</t>
  </si>
  <si>
    <t>HARDWOOD 3X - BULK</t>
  </si>
  <si>
    <t>HARDWOOD FINES</t>
  </si>
  <si>
    <t>HAUL OFF - LOAD</t>
  </si>
  <si>
    <t>HILLHUGGER - BULK</t>
  </si>
  <si>
    <t>KID SAFE OVERS</t>
  </si>
  <si>
    <t>KID-SAFE - BULK</t>
  </si>
  <si>
    <t>LANDSCAPER MIX - BULK</t>
  </si>
  <si>
    <t>LEAF COMPOST - BULK</t>
  </si>
  <si>
    <t>OPS</t>
  </si>
  <si>
    <t>ORGANIC COMPOST</t>
  </si>
  <si>
    <t>PINE BARK - RAW</t>
  </si>
  <si>
    <t>PINE FINE MULCH - BULK</t>
  </si>
  <si>
    <t>PINE FINES - BULK</t>
  </si>
  <si>
    <t>PINE FINES - BULK A</t>
  </si>
  <si>
    <t>PINE MINIS - BULK</t>
  </si>
  <si>
    <t>PINE MULCH - BULK</t>
  </si>
  <si>
    <t>PINE NUGGETS - BULK</t>
  </si>
  <si>
    <t>RECYCLE: 10 YARD</t>
  </si>
  <si>
    <t>RECYCLE: 15 YARD</t>
  </si>
  <si>
    <t>RECYCLE: 20 YARD</t>
  </si>
  <si>
    <t>RECYCLE: 3 YARD</t>
  </si>
  <si>
    <t>RECYCLE: 30 YARD</t>
  </si>
  <si>
    <t>RECYCLE: 40 YARD</t>
  </si>
  <si>
    <t>RECYCLE: 50 YARD</t>
  </si>
  <si>
    <t>RECYCLE: OVER 50 YARDS</t>
  </si>
  <si>
    <t>RED - BULK</t>
  </si>
  <si>
    <t>RED OAK 1X - BULK</t>
  </si>
  <si>
    <t>RED OAK 2X - BULK</t>
  </si>
  <si>
    <t>SOIL CONDITIONER</t>
  </si>
  <si>
    <t>SUPERFINES</t>
  </si>
  <si>
    <t>SWAP - FINAL PICK UP</t>
  </si>
  <si>
    <t>SWAP - WHITE WOOD</t>
  </si>
  <si>
    <t>TOP SOIL, BLACKENED</t>
  </si>
  <si>
    <t>TOP SOIL, UNSCREENED</t>
  </si>
  <si>
    <t>TOTAL</t>
  </si>
  <si>
    <t>YARDS</t>
  </si>
  <si>
    <t>OUTGOING TOTAL:</t>
  </si>
  <si>
    <t>INCOMING TOTAL:</t>
  </si>
  <si>
    <t>RATIO: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</si>
</sst>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40" fontId="2" fillId="0" borderId="0" xfId="0" applyNumberFormat="1" applyFont="1" applyAlignment="1">
      <alignment horizontal="center"/>
    </xf>
    <xf numFmtId="40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pane ySplit="1" topLeftCell="A20" activePane="bottomLeft" state="frozen"/>
      <selection pane="bottomLeft" activeCell="M57" sqref="M57"/>
    </sheetView>
  </sheetViews>
  <sheetFormatPr defaultRowHeight="15" x14ac:dyDescent="0.25"/>
  <cols>
    <col min="1" max="1" width="33" bestFit="1" customWidth="1"/>
    <col min="2" max="2" width="11.7109375" customWidth="1"/>
    <col min="3" max="3" width="13.7109375" style="3" bestFit="1" customWidth="1"/>
    <col min="4" max="4" width="10.85546875" style="3" bestFit="1" customWidth="1"/>
    <col min="5" max="5" width="13.28515625" style="3" bestFit="1" customWidth="1"/>
    <col min="6" max="6" width="12.85546875" style="3" bestFit="1" customWidth="1"/>
    <col min="7" max="7" width="10.42578125" style="3" bestFit="1" customWidth="1"/>
    <col min="8" max="8" width="11.5703125" style="3" bestFit="1" customWidth="1"/>
    <col min="9" max="10" width="10.5703125" style="3" bestFit="1" customWidth="1"/>
    <col min="11" max="11" width="10.7109375" style="3" bestFit="1" customWidth="1"/>
    <col min="12" max="12" width="11.7109375" style="3" bestFit="1" customWidth="1"/>
    <col min="13" max="13" width="10.7109375" style="3" bestFit="1" customWidth="1"/>
    <col min="14" max="14" width="14.140625" style="3" customWidth="1"/>
    <col min="15" max="15" width="12.85546875" style="3" bestFit="1" customWidth="1"/>
  </cols>
  <sheetData>
    <row r="1" spans="1:15" s="1" customFormat="1" x14ac:dyDescent="0.25">
      <c r="B1" s="1" t="s">
        <v>43</v>
      </c>
      <c r="C1" s="4">
        <v>43709</v>
      </c>
      <c r="D1" s="4">
        <v>43739</v>
      </c>
      <c r="E1" s="4">
        <v>43770</v>
      </c>
      <c r="F1" s="4">
        <v>43800</v>
      </c>
      <c r="G1" s="4">
        <v>43850</v>
      </c>
      <c r="H1" s="4">
        <v>43881</v>
      </c>
      <c r="I1" s="4">
        <v>43910</v>
      </c>
      <c r="J1" s="4">
        <v>43941</v>
      </c>
      <c r="K1" s="4">
        <v>43971</v>
      </c>
      <c r="L1" s="4">
        <v>44002</v>
      </c>
      <c r="M1" s="4">
        <v>44032</v>
      </c>
      <c r="N1" s="4">
        <v>44063</v>
      </c>
      <c r="O1" s="2" t="s">
        <v>42</v>
      </c>
    </row>
    <row r="2" spans="1:15" x14ac:dyDescent="0.25">
      <c r="A2" t="s">
        <v>0</v>
      </c>
      <c r="C2" s="3">
        <v>-1300</v>
      </c>
      <c r="D2" s="3">
        <v>-761</v>
      </c>
      <c r="E2" s="3">
        <v>-459</v>
      </c>
      <c r="F2" s="3">
        <v>-120</v>
      </c>
      <c r="G2" s="3">
        <v>-247</v>
      </c>
      <c r="H2" s="3">
        <v>-1223</v>
      </c>
      <c r="I2" s="3">
        <v>-549</v>
      </c>
      <c r="J2" s="3">
        <v>-907</v>
      </c>
      <c r="K2" s="3">
        <v>-704</v>
      </c>
      <c r="L2" s="3">
        <v>-82</v>
      </c>
      <c r="M2" s="3">
        <v>-703</v>
      </c>
      <c r="N2" s="3">
        <v>-235</v>
      </c>
      <c r="O2" s="3">
        <f t="shared" ref="O2:O32" si="0">SUM(C2:N2)</f>
        <v>-7290</v>
      </c>
    </row>
    <row r="3" spans="1:15" x14ac:dyDescent="0.25">
      <c r="A3" t="s">
        <v>1</v>
      </c>
      <c r="C3" s="3">
        <v>-100</v>
      </c>
      <c r="D3" s="3">
        <v>-90</v>
      </c>
      <c r="F3" s="3">
        <v>-10</v>
      </c>
      <c r="M3" s="3">
        <v>-90</v>
      </c>
      <c r="O3" s="3">
        <f t="shared" si="0"/>
        <v>-290</v>
      </c>
    </row>
    <row r="4" spans="1:15" x14ac:dyDescent="0.25">
      <c r="A4" t="s">
        <v>2</v>
      </c>
      <c r="C4" s="3">
        <v>-40</v>
      </c>
      <c r="D4" s="3">
        <v>-90</v>
      </c>
      <c r="E4" s="3">
        <v>-20</v>
      </c>
      <c r="F4" s="3">
        <v>-150</v>
      </c>
      <c r="J4" s="3">
        <v>-21</v>
      </c>
      <c r="K4" s="3">
        <v>-20.79</v>
      </c>
      <c r="O4" s="3">
        <f t="shared" si="0"/>
        <v>-341.79</v>
      </c>
    </row>
    <row r="5" spans="1:15" x14ac:dyDescent="0.25">
      <c r="A5" t="s">
        <v>3</v>
      </c>
      <c r="C5" s="3">
        <v>-7744.902259999998</v>
      </c>
      <c r="D5" s="3">
        <v>-1944.5699999999997</v>
      </c>
      <c r="E5" s="3">
        <v>-4388.3800000000019</v>
      </c>
      <c r="F5" s="3">
        <v>-5035.8700000000008</v>
      </c>
      <c r="G5" s="3">
        <v>-6692.0099999999948</v>
      </c>
      <c r="H5" s="3">
        <v>-4842.4099999999989</v>
      </c>
      <c r="I5" s="3">
        <v>-1426.33</v>
      </c>
      <c r="J5" s="3">
        <v>-142.96</v>
      </c>
      <c r="K5" s="3">
        <v>-1003.4300000000001</v>
      </c>
      <c r="L5" s="3">
        <v>-1262.3900000000001</v>
      </c>
      <c r="M5" s="3">
        <v>-1442.9099999999996</v>
      </c>
      <c r="N5" s="3">
        <v>-2848.0300000000016</v>
      </c>
      <c r="O5" s="3">
        <f t="shared" si="0"/>
        <v>-38774.192259999989</v>
      </c>
    </row>
    <row r="6" spans="1:15" x14ac:dyDescent="0.25">
      <c r="A6" t="s">
        <v>4</v>
      </c>
      <c r="C6" s="3">
        <v>-1000</v>
      </c>
      <c r="D6" s="3">
        <v>-2160</v>
      </c>
      <c r="E6" s="3">
        <v>-1251</v>
      </c>
      <c r="F6" s="3">
        <v>-3907</v>
      </c>
      <c r="G6" s="3">
        <v>-304</v>
      </c>
      <c r="H6" s="3">
        <v>-1407</v>
      </c>
      <c r="I6" s="3">
        <v>-476</v>
      </c>
      <c r="J6" s="3">
        <v>-146</v>
      </c>
      <c r="K6" s="3">
        <v>-1441</v>
      </c>
      <c r="L6" s="3">
        <v>-1092</v>
      </c>
      <c r="M6" s="3">
        <v>-655</v>
      </c>
      <c r="N6" s="3">
        <v>-2674</v>
      </c>
      <c r="O6" s="3">
        <f t="shared" si="0"/>
        <v>-16513</v>
      </c>
    </row>
    <row r="7" spans="1:15" x14ac:dyDescent="0.25">
      <c r="A7" t="s">
        <v>5</v>
      </c>
      <c r="C7" s="3">
        <v>-300</v>
      </c>
      <c r="D7" s="3">
        <v>-460</v>
      </c>
      <c r="E7" s="3">
        <v>-890</v>
      </c>
      <c r="F7" s="3">
        <v>-1350</v>
      </c>
      <c r="G7" s="3">
        <v>-633</v>
      </c>
      <c r="H7" s="3">
        <v>-350</v>
      </c>
      <c r="I7" s="3">
        <v>-137</v>
      </c>
      <c r="J7" s="3">
        <v>-100</v>
      </c>
      <c r="L7" s="3">
        <v>-746</v>
      </c>
      <c r="O7" s="3">
        <f t="shared" si="0"/>
        <v>-4966</v>
      </c>
    </row>
    <row r="8" spans="1:15" x14ac:dyDescent="0.25">
      <c r="A8" t="s">
        <v>6</v>
      </c>
      <c r="C8" s="3">
        <v>-178</v>
      </c>
      <c r="D8" s="3">
        <v>-4</v>
      </c>
      <c r="E8" s="3">
        <v>-2</v>
      </c>
      <c r="F8" s="3">
        <v>-807</v>
      </c>
      <c r="G8" s="3">
        <v>-7</v>
      </c>
      <c r="H8" s="3">
        <v>-21</v>
      </c>
      <c r="I8" s="3">
        <v>-17</v>
      </c>
      <c r="K8" s="3">
        <v>-4050</v>
      </c>
      <c r="O8" s="3">
        <f t="shared" si="0"/>
        <v>-5086</v>
      </c>
    </row>
    <row r="9" spans="1:15" x14ac:dyDescent="0.25">
      <c r="A9" t="s">
        <v>7</v>
      </c>
      <c r="D9" s="3">
        <v>-182</v>
      </c>
      <c r="E9" s="3">
        <v>-38</v>
      </c>
      <c r="F9" s="3">
        <v>-280</v>
      </c>
      <c r="H9" s="3">
        <v>-10187</v>
      </c>
      <c r="I9" s="3">
        <v>-13403</v>
      </c>
      <c r="J9" s="3">
        <v>-26634</v>
      </c>
      <c r="K9" s="3">
        <v>-23697</v>
      </c>
      <c r="L9" s="3">
        <v>-72671</v>
      </c>
      <c r="M9" s="3">
        <v>-450</v>
      </c>
      <c r="N9" s="3">
        <v>-800</v>
      </c>
      <c r="O9" s="3">
        <f t="shared" si="0"/>
        <v>-148342</v>
      </c>
    </row>
    <row r="10" spans="1:15" x14ac:dyDescent="0.25">
      <c r="A10" t="s">
        <v>8</v>
      </c>
      <c r="D10" s="3">
        <v>-90</v>
      </c>
      <c r="F10" s="3">
        <v>-90</v>
      </c>
      <c r="G10" s="3">
        <v>-1050</v>
      </c>
      <c r="H10" s="3">
        <v>-650</v>
      </c>
      <c r="I10" s="3">
        <v>-800</v>
      </c>
      <c r="L10" s="3">
        <v>-2500</v>
      </c>
      <c r="O10" s="3">
        <f t="shared" si="0"/>
        <v>-5180</v>
      </c>
    </row>
    <row r="11" spans="1:15" x14ac:dyDescent="0.25">
      <c r="A11" t="s">
        <v>9</v>
      </c>
      <c r="C11" s="3">
        <v>-100</v>
      </c>
      <c r="F11" s="3">
        <v>-620</v>
      </c>
      <c r="H11" s="3">
        <v>-300</v>
      </c>
      <c r="I11" s="3">
        <v>-1590</v>
      </c>
      <c r="J11" s="3">
        <v>-400</v>
      </c>
      <c r="K11" s="3">
        <v>-3000</v>
      </c>
      <c r="L11" s="3">
        <v>-10710</v>
      </c>
      <c r="M11" s="3">
        <v>-180</v>
      </c>
      <c r="N11" s="3">
        <f>-150-170</f>
        <v>-320</v>
      </c>
      <c r="O11" s="3">
        <f t="shared" si="0"/>
        <v>-17220</v>
      </c>
    </row>
    <row r="12" spans="1:15" x14ac:dyDescent="0.25">
      <c r="A12" t="s">
        <v>11</v>
      </c>
      <c r="C12" s="3">
        <v>-3840</v>
      </c>
      <c r="F12" s="3">
        <v>-3900</v>
      </c>
      <c r="G12" s="3">
        <v>-1600</v>
      </c>
      <c r="H12" s="3">
        <v>-1570</v>
      </c>
      <c r="I12" s="3">
        <v>-11365</v>
      </c>
      <c r="J12" s="3">
        <v>-23500</v>
      </c>
      <c r="K12" s="3">
        <v>-5250</v>
      </c>
      <c r="L12" s="3">
        <v>-44045</v>
      </c>
      <c r="M12" s="3">
        <v>-90</v>
      </c>
      <c r="N12" s="3">
        <v>-50</v>
      </c>
      <c r="O12" s="3">
        <f t="shared" si="0"/>
        <v>-95210</v>
      </c>
    </row>
    <row r="13" spans="1:15" x14ac:dyDescent="0.25">
      <c r="A13" t="s">
        <v>12</v>
      </c>
      <c r="I13" s="3">
        <v>-4450</v>
      </c>
      <c r="L13" s="3">
        <v>-1030</v>
      </c>
      <c r="M13" s="3">
        <v>-90</v>
      </c>
      <c r="O13" s="3">
        <f t="shared" si="0"/>
        <v>-5570</v>
      </c>
    </row>
    <row r="14" spans="1:15" x14ac:dyDescent="0.25">
      <c r="A14" t="s">
        <v>13</v>
      </c>
      <c r="C14" s="3">
        <v>-540</v>
      </c>
      <c r="D14" s="3">
        <v>-453</v>
      </c>
      <c r="F14" s="3">
        <v>-87</v>
      </c>
      <c r="G14" s="3">
        <v>-95</v>
      </c>
      <c r="H14" s="3">
        <v>-166</v>
      </c>
      <c r="I14" s="3">
        <v>-331</v>
      </c>
      <c r="J14" s="3">
        <v>-255</v>
      </c>
      <c r="K14" s="3">
        <v>-116</v>
      </c>
      <c r="L14" s="3">
        <v>-38</v>
      </c>
      <c r="M14" s="3">
        <v>-398</v>
      </c>
      <c r="N14" s="3">
        <v>-431</v>
      </c>
      <c r="O14" s="3">
        <f t="shared" si="0"/>
        <v>-2910</v>
      </c>
    </row>
    <row r="15" spans="1:15" x14ac:dyDescent="0.25">
      <c r="A15" t="s">
        <v>14</v>
      </c>
      <c r="C15" s="3">
        <v>-65</v>
      </c>
      <c r="D15" s="3">
        <v>-185</v>
      </c>
      <c r="E15" s="3">
        <v>-8</v>
      </c>
      <c r="F15" s="3">
        <v>-198</v>
      </c>
      <c r="G15" s="3">
        <v>-51.6</v>
      </c>
      <c r="H15" s="3">
        <v>-26.75</v>
      </c>
      <c r="I15" s="3">
        <v>-335</v>
      </c>
      <c r="J15" s="3">
        <v>-390.40000000000009</v>
      </c>
      <c r="K15" s="3">
        <v>-61.25</v>
      </c>
      <c r="L15" s="3">
        <v>-831.95</v>
      </c>
      <c r="M15" s="3">
        <v>-15.519999999999982</v>
      </c>
      <c r="N15" s="3">
        <v>-59.400000000000006</v>
      </c>
      <c r="O15" s="3">
        <f t="shared" si="0"/>
        <v>-2227.87</v>
      </c>
    </row>
    <row r="16" spans="1:15" x14ac:dyDescent="0.25">
      <c r="A16" t="s">
        <v>15</v>
      </c>
      <c r="C16" s="3">
        <v>-20</v>
      </c>
      <c r="D16" s="3">
        <v>-33</v>
      </c>
      <c r="E16" s="3">
        <v>-20</v>
      </c>
      <c r="F16" s="3">
        <v>-597</v>
      </c>
      <c r="G16" s="3">
        <v>-50</v>
      </c>
      <c r="H16" s="3">
        <v>-25</v>
      </c>
      <c r="I16" s="3">
        <v>-25</v>
      </c>
      <c r="J16" s="3">
        <v>-1622</v>
      </c>
      <c r="K16" s="3">
        <v>-1309</v>
      </c>
      <c r="L16" s="3">
        <v>-593</v>
      </c>
      <c r="M16" s="3">
        <v>-450</v>
      </c>
      <c r="N16" s="3">
        <v>-375</v>
      </c>
      <c r="O16" s="3">
        <f t="shared" si="0"/>
        <v>-5119</v>
      </c>
    </row>
    <row r="17" spans="1:15" x14ac:dyDescent="0.25">
      <c r="A17" t="s">
        <v>16</v>
      </c>
      <c r="D17" s="3">
        <v>-357</v>
      </c>
      <c r="E17" s="3">
        <v>-299</v>
      </c>
      <c r="F17" s="3">
        <v>-656</v>
      </c>
      <c r="G17" s="3">
        <v>-134</v>
      </c>
      <c r="H17" s="3">
        <v>-105</v>
      </c>
      <c r="I17" s="3">
        <v>-448</v>
      </c>
      <c r="J17" s="3">
        <v>-355</v>
      </c>
      <c r="K17" s="3">
        <v>-85</v>
      </c>
      <c r="L17" s="3">
        <v>-1163</v>
      </c>
      <c r="O17" s="3">
        <f t="shared" si="0"/>
        <v>-3602</v>
      </c>
    </row>
    <row r="18" spans="1:15" x14ac:dyDescent="0.25">
      <c r="A18" t="s">
        <v>17</v>
      </c>
      <c r="C18" s="3">
        <v>-2340</v>
      </c>
      <c r="D18" s="3">
        <v>-252</v>
      </c>
      <c r="E18" s="3">
        <v>-216</v>
      </c>
      <c r="F18" s="3">
        <v>-2710</v>
      </c>
      <c r="G18" s="3">
        <v>-293.60000000000002</v>
      </c>
      <c r="H18" s="3">
        <v>-408.75</v>
      </c>
      <c r="I18" s="3">
        <v>-84</v>
      </c>
      <c r="J18" s="3">
        <v>-299.39999999999998</v>
      </c>
      <c r="K18" s="3">
        <v>-4791.25</v>
      </c>
      <c r="L18" s="3">
        <v>-3363.93</v>
      </c>
      <c r="M18" s="3">
        <v>-1939.48</v>
      </c>
      <c r="N18" s="3">
        <v>-311.60000000000002</v>
      </c>
      <c r="O18" s="3">
        <f t="shared" si="0"/>
        <v>-17010.009999999998</v>
      </c>
    </row>
    <row r="19" spans="1:15" x14ac:dyDescent="0.25">
      <c r="A19" t="s">
        <v>18</v>
      </c>
      <c r="K19" s="3">
        <v>-72</v>
      </c>
      <c r="O19" s="3">
        <f t="shared" si="0"/>
        <v>-72</v>
      </c>
    </row>
    <row r="20" spans="1:15" x14ac:dyDescent="0.25">
      <c r="A20" t="s">
        <v>19</v>
      </c>
      <c r="F20" s="3">
        <v>-130</v>
      </c>
      <c r="K20" s="3">
        <v>-40</v>
      </c>
      <c r="O20" s="3">
        <f t="shared" si="0"/>
        <v>-170</v>
      </c>
    </row>
    <row r="21" spans="1:15" x14ac:dyDescent="0.25">
      <c r="A21" t="s">
        <v>20</v>
      </c>
      <c r="E21" s="3">
        <v>-14</v>
      </c>
      <c r="F21" s="3">
        <v>-14</v>
      </c>
      <c r="G21" s="3">
        <v>-4.95</v>
      </c>
      <c r="J21" s="3">
        <v>-15</v>
      </c>
      <c r="K21" s="3">
        <v>-565.04999999999995</v>
      </c>
      <c r="N21" s="3">
        <v>-330</v>
      </c>
      <c r="O21" s="3">
        <f t="shared" si="0"/>
        <v>-943</v>
      </c>
    </row>
    <row r="22" spans="1:15" x14ac:dyDescent="0.25">
      <c r="A22" t="s">
        <v>21</v>
      </c>
      <c r="F22" s="3">
        <v>-90</v>
      </c>
      <c r="K22" s="3">
        <v>-600</v>
      </c>
      <c r="L22" s="3">
        <v>-70</v>
      </c>
      <c r="M22" s="3">
        <v>-885</v>
      </c>
      <c r="N22" s="3">
        <v>-330</v>
      </c>
      <c r="O22" s="3">
        <f t="shared" si="0"/>
        <v>-1975</v>
      </c>
    </row>
    <row r="23" spans="1:15" x14ac:dyDescent="0.25">
      <c r="A23" t="s">
        <v>22</v>
      </c>
      <c r="C23" s="3">
        <v>-140</v>
      </c>
      <c r="D23" s="3">
        <v>-190</v>
      </c>
      <c r="E23" s="3">
        <v>-75</v>
      </c>
      <c r="F23" s="3">
        <v>-125</v>
      </c>
      <c r="G23" s="3">
        <v>-90</v>
      </c>
      <c r="H23" s="3">
        <v>-152</v>
      </c>
      <c r="I23" s="3">
        <v>-258</v>
      </c>
      <c r="J23" s="3">
        <v>-618</v>
      </c>
      <c r="K23" s="3">
        <v>-152</v>
      </c>
      <c r="L23" s="3">
        <v>-10</v>
      </c>
      <c r="O23" s="3">
        <f t="shared" si="0"/>
        <v>-1810</v>
      </c>
    </row>
    <row r="24" spans="1:15" x14ac:dyDescent="0.25">
      <c r="A24" t="s">
        <v>23</v>
      </c>
      <c r="F24" s="3">
        <v>-90</v>
      </c>
      <c r="O24" s="3">
        <f t="shared" si="0"/>
        <v>-90</v>
      </c>
    </row>
    <row r="25" spans="1:15" x14ac:dyDescent="0.25">
      <c r="A25" t="s">
        <v>24</v>
      </c>
      <c r="C25" s="3">
        <v>-10</v>
      </c>
      <c r="D25" s="3">
        <v>-133</v>
      </c>
      <c r="E25" s="3">
        <v>-36</v>
      </c>
      <c r="F25" s="3">
        <v>-287</v>
      </c>
      <c r="G25" s="3">
        <v>-18</v>
      </c>
      <c r="I25" s="3">
        <v>-140</v>
      </c>
      <c r="J25" s="3">
        <v>-558</v>
      </c>
      <c r="K25" s="3">
        <v>-116</v>
      </c>
      <c r="M25" s="3">
        <v>-100</v>
      </c>
      <c r="N25" s="3">
        <v>-191</v>
      </c>
      <c r="O25" s="3">
        <f t="shared" si="0"/>
        <v>-1589</v>
      </c>
    </row>
    <row r="26" spans="1:15" x14ac:dyDescent="0.25">
      <c r="A26" t="s">
        <v>33</v>
      </c>
      <c r="C26" s="3">
        <v>-125</v>
      </c>
      <c r="D26" s="3">
        <v>-99</v>
      </c>
      <c r="E26" s="3">
        <v>-109</v>
      </c>
      <c r="F26" s="3">
        <v>-212</v>
      </c>
      <c r="G26" s="3">
        <v>-77</v>
      </c>
      <c r="H26" s="3">
        <v>-28</v>
      </c>
      <c r="I26" s="3">
        <v>-85</v>
      </c>
      <c r="J26" s="3">
        <v>-36</v>
      </c>
      <c r="K26" s="3">
        <v>-39</v>
      </c>
      <c r="L26" s="3">
        <v>-185</v>
      </c>
      <c r="O26" s="3">
        <f t="shared" si="0"/>
        <v>-995</v>
      </c>
    </row>
    <row r="27" spans="1:15" x14ac:dyDescent="0.25">
      <c r="A27" t="s">
        <v>34</v>
      </c>
      <c r="C27" s="3">
        <v>-40</v>
      </c>
      <c r="F27" s="3">
        <v>-440</v>
      </c>
      <c r="O27" s="3">
        <f t="shared" si="0"/>
        <v>-480</v>
      </c>
    </row>
    <row r="28" spans="1:15" x14ac:dyDescent="0.25">
      <c r="A28" t="s">
        <v>35</v>
      </c>
      <c r="C28" s="3">
        <v>-300</v>
      </c>
      <c r="D28" s="3">
        <v>-501</v>
      </c>
      <c r="F28" s="3">
        <v>-501</v>
      </c>
      <c r="O28" s="3">
        <f t="shared" si="0"/>
        <v>-1302</v>
      </c>
    </row>
    <row r="29" spans="1:15" x14ac:dyDescent="0.25">
      <c r="A29" t="s">
        <v>36</v>
      </c>
      <c r="D29" s="3">
        <v>-10</v>
      </c>
      <c r="E29" s="3">
        <v>-20</v>
      </c>
      <c r="F29" s="3">
        <v>-180</v>
      </c>
      <c r="I29" s="3">
        <v>-5</v>
      </c>
      <c r="J29" s="3">
        <v>-58</v>
      </c>
      <c r="K29" s="3">
        <v>-152</v>
      </c>
      <c r="L29" s="3">
        <v>-65</v>
      </c>
      <c r="M29" s="3">
        <v>-44</v>
      </c>
      <c r="N29" s="3">
        <v>-16</v>
      </c>
      <c r="O29" s="3">
        <f t="shared" si="0"/>
        <v>-550</v>
      </c>
    </row>
    <row r="30" spans="1:15" x14ac:dyDescent="0.25">
      <c r="A30" t="s">
        <v>37</v>
      </c>
      <c r="C30" s="3">
        <v>-740</v>
      </c>
      <c r="F30" s="3">
        <v>-20</v>
      </c>
      <c r="I30" s="3">
        <v>-100</v>
      </c>
      <c r="J30" s="3">
        <v>-3590</v>
      </c>
      <c r="K30" s="3">
        <v>-5530</v>
      </c>
      <c r="L30" s="3">
        <v>-14012</v>
      </c>
      <c r="M30" s="3">
        <v>-1900</v>
      </c>
      <c r="N30" s="3">
        <v>-348</v>
      </c>
      <c r="O30" s="3">
        <f t="shared" si="0"/>
        <v>-26240</v>
      </c>
    </row>
    <row r="31" spans="1:15" x14ac:dyDescent="0.25">
      <c r="A31" t="s">
        <v>40</v>
      </c>
      <c r="C31" s="3">
        <v>-700</v>
      </c>
      <c r="D31" s="3">
        <v>-479</v>
      </c>
      <c r="E31" s="3">
        <v>-463</v>
      </c>
      <c r="F31" s="3">
        <v>-658</v>
      </c>
      <c r="G31" s="3">
        <v>-441.5</v>
      </c>
      <c r="H31" s="3">
        <v>-154</v>
      </c>
      <c r="I31" s="3">
        <v>-678</v>
      </c>
      <c r="J31" s="3">
        <v>-354</v>
      </c>
      <c r="K31" s="3">
        <v>-655</v>
      </c>
      <c r="L31" s="3">
        <v>-1204.5</v>
      </c>
      <c r="M31" s="3">
        <v>-193</v>
      </c>
      <c r="N31" s="3">
        <v>-846</v>
      </c>
      <c r="O31" s="3">
        <f t="shared" si="0"/>
        <v>-6826</v>
      </c>
    </row>
    <row r="32" spans="1:15" x14ac:dyDescent="0.25">
      <c r="A32" t="s">
        <v>41</v>
      </c>
      <c r="C32" s="3">
        <v>-500</v>
      </c>
      <c r="F32" s="3">
        <v>-1000</v>
      </c>
      <c r="K32" s="3">
        <v>-2300</v>
      </c>
      <c r="L32" s="3">
        <v>-3100</v>
      </c>
      <c r="N32" s="3">
        <v>-300</v>
      </c>
      <c r="O32" s="3">
        <f t="shared" si="0"/>
        <v>-7200</v>
      </c>
    </row>
    <row r="33" spans="1:15" x14ac:dyDescent="0.25">
      <c r="A33" s="5" t="s">
        <v>44</v>
      </c>
      <c r="C33" s="3">
        <f>SUM(C2:C32)</f>
        <v>-20122.902259999999</v>
      </c>
      <c r="D33" s="3">
        <f t="shared" ref="D33:N33" si="1">SUM(D2:D32)</f>
        <v>-8473.57</v>
      </c>
      <c r="E33" s="3">
        <f t="shared" si="1"/>
        <v>-8308.380000000001</v>
      </c>
      <c r="F33" s="3">
        <f t="shared" si="1"/>
        <v>-24264.870000000003</v>
      </c>
      <c r="G33" s="3">
        <f t="shared" si="1"/>
        <v>-11788.659999999996</v>
      </c>
      <c r="H33" s="3">
        <f t="shared" si="1"/>
        <v>-21615.91</v>
      </c>
      <c r="I33" s="3">
        <f t="shared" si="1"/>
        <v>-36702.33</v>
      </c>
      <c r="J33" s="3">
        <f t="shared" si="1"/>
        <v>-60001.760000000002</v>
      </c>
      <c r="K33" s="3">
        <f t="shared" si="1"/>
        <v>-55749.770000000004</v>
      </c>
      <c r="L33" s="3">
        <f t="shared" si="1"/>
        <v>-158774.77000000002</v>
      </c>
      <c r="M33" s="3">
        <f t="shared" si="1"/>
        <v>-9625.91</v>
      </c>
      <c r="N33" s="3">
        <f t="shared" si="1"/>
        <v>-10465.030000000002</v>
      </c>
      <c r="O33" s="3">
        <f>SUM(O2:O32)</f>
        <v>-425893.86225999997</v>
      </c>
    </row>
    <row r="42" spans="1:15" x14ac:dyDescent="0.25">
      <c r="A42" t="s">
        <v>10</v>
      </c>
      <c r="B42">
        <v>80</v>
      </c>
      <c r="C42" s="3">
        <f>300*B42</f>
        <v>24000</v>
      </c>
      <c r="D42" s="3">
        <f>262*B42</f>
        <v>20960</v>
      </c>
      <c r="E42" s="3">
        <f>194*B42</f>
        <v>15520</v>
      </c>
      <c r="F42" s="3">
        <f>51*B42</f>
        <v>4080</v>
      </c>
      <c r="G42" s="3">
        <f>+B42</f>
        <v>80</v>
      </c>
      <c r="I42" s="3">
        <f>6*B42</f>
        <v>480</v>
      </c>
      <c r="J42" s="3">
        <f>96*B42</f>
        <v>7680</v>
      </c>
      <c r="K42" s="3">
        <f>299*B42</f>
        <v>23920</v>
      </c>
      <c r="L42" s="3">
        <f>232*B42</f>
        <v>18560</v>
      </c>
      <c r="M42" s="3">
        <f>219*B42</f>
        <v>17520</v>
      </c>
      <c r="N42" s="3">
        <f>506*B42</f>
        <v>40480</v>
      </c>
      <c r="O42" s="3">
        <f t="shared" ref="O42:O52" si="2">SUM(C42:N42)</f>
        <v>173280</v>
      </c>
    </row>
    <row r="43" spans="1:15" x14ac:dyDescent="0.25">
      <c r="A43" t="s">
        <v>25</v>
      </c>
      <c r="B43">
        <v>10</v>
      </c>
      <c r="C43" s="3">
        <f>32*B43</f>
        <v>320</v>
      </c>
      <c r="D43" s="3">
        <f>57*B43</f>
        <v>570</v>
      </c>
      <c r="E43" s="3">
        <f>57*B43</f>
        <v>570</v>
      </c>
      <c r="F43" s="3">
        <f>13*B43</f>
        <v>130</v>
      </c>
      <c r="G43" s="3">
        <f>27*B43</f>
        <v>270</v>
      </c>
      <c r="H43" s="3">
        <f>14*B43</f>
        <v>140</v>
      </c>
      <c r="I43" s="3">
        <f>24*B43</f>
        <v>240</v>
      </c>
      <c r="J43" s="3">
        <f>64*B43</f>
        <v>640</v>
      </c>
      <c r="K43" s="3">
        <f>47*B43</f>
        <v>470</v>
      </c>
      <c r="L43" s="3">
        <f>70*B43</f>
        <v>700</v>
      </c>
      <c r="M43" s="3">
        <f>64*B43</f>
        <v>640</v>
      </c>
      <c r="N43" s="3">
        <f>67*B43</f>
        <v>670</v>
      </c>
      <c r="O43" s="3">
        <f t="shared" si="2"/>
        <v>5360</v>
      </c>
    </row>
    <row r="44" spans="1:15" x14ac:dyDescent="0.25">
      <c r="A44" t="s">
        <v>26</v>
      </c>
      <c r="B44">
        <v>15</v>
      </c>
      <c r="C44" s="3">
        <f>36*B44</f>
        <v>540</v>
      </c>
      <c r="D44" s="3">
        <f>48*B44</f>
        <v>720</v>
      </c>
      <c r="E44" s="3">
        <f>52*B44</f>
        <v>780</v>
      </c>
      <c r="F44" s="3">
        <f>29*B44</f>
        <v>435</v>
      </c>
      <c r="G44" s="3">
        <f>37*B44</f>
        <v>555</v>
      </c>
      <c r="H44" s="3">
        <f>28*B44</f>
        <v>420</v>
      </c>
      <c r="I44" s="3">
        <f>32*B44</f>
        <v>480</v>
      </c>
      <c r="J44" s="3">
        <f>49*B44</f>
        <v>735</v>
      </c>
      <c r="K44" s="3">
        <f>33*B44</f>
        <v>495</v>
      </c>
      <c r="L44" s="3">
        <f>65*B44</f>
        <v>975</v>
      </c>
      <c r="M44" s="3">
        <f>76*B44</f>
        <v>1140</v>
      </c>
      <c r="N44" s="3">
        <f>51*B44</f>
        <v>765</v>
      </c>
      <c r="O44" s="3">
        <f t="shared" si="2"/>
        <v>8040</v>
      </c>
    </row>
    <row r="45" spans="1:15" x14ac:dyDescent="0.25">
      <c r="A45" t="s">
        <v>27</v>
      </c>
      <c r="B45">
        <v>20</v>
      </c>
      <c r="C45" s="3">
        <f>81*B45</f>
        <v>1620</v>
      </c>
      <c r="D45" s="3">
        <f>85*B45</f>
        <v>1700</v>
      </c>
      <c r="E45" s="3">
        <f>79*B45</f>
        <v>1580</v>
      </c>
      <c r="F45" s="3">
        <f>47*B45</f>
        <v>940</v>
      </c>
      <c r="G45" s="3">
        <f>84*B45</f>
        <v>1680</v>
      </c>
      <c r="H45" s="3">
        <f>81*B45</f>
        <v>1620</v>
      </c>
      <c r="I45" s="3">
        <f>114*B45</f>
        <v>2280</v>
      </c>
      <c r="J45" s="3">
        <f>81*B45</f>
        <v>1620</v>
      </c>
      <c r="K45" s="3">
        <f>91*B45</f>
        <v>1820</v>
      </c>
      <c r="L45" s="3">
        <f>103*B45</f>
        <v>2060</v>
      </c>
      <c r="M45" s="3">
        <f>141*B45</f>
        <v>2820</v>
      </c>
      <c r="N45" s="3">
        <f>136*B45</f>
        <v>2720</v>
      </c>
      <c r="O45" s="3">
        <f t="shared" si="2"/>
        <v>22460</v>
      </c>
    </row>
    <row r="46" spans="1:15" x14ac:dyDescent="0.25">
      <c r="A46" t="s">
        <v>28</v>
      </c>
      <c r="B46">
        <v>3</v>
      </c>
      <c r="C46" s="3">
        <f>13*B46</f>
        <v>39</v>
      </c>
      <c r="D46" s="3">
        <f>1*B46</f>
        <v>3</v>
      </c>
      <c r="F46" s="3">
        <f>3*B46</f>
        <v>9</v>
      </c>
      <c r="G46" s="3">
        <f>4*B46</f>
        <v>12</v>
      </c>
      <c r="H46" s="3">
        <f>14*B46</f>
        <v>42</v>
      </c>
      <c r="I46" s="3">
        <f>6*B46</f>
        <v>18</v>
      </c>
      <c r="J46" s="3">
        <f>36*B46</f>
        <v>108</v>
      </c>
      <c r="K46" s="3">
        <f>22*B46</f>
        <v>66</v>
      </c>
      <c r="L46" s="3">
        <f>15*B46</f>
        <v>45</v>
      </c>
      <c r="M46" s="3">
        <f>32*B46</f>
        <v>96</v>
      </c>
      <c r="N46" s="3">
        <f>25*B46</f>
        <v>75</v>
      </c>
      <c r="O46" s="3">
        <f t="shared" si="2"/>
        <v>513</v>
      </c>
    </row>
    <row r="47" spans="1:15" x14ac:dyDescent="0.25">
      <c r="A47" t="s">
        <v>29</v>
      </c>
      <c r="B47">
        <v>30</v>
      </c>
      <c r="C47" s="3">
        <f>76*B47</f>
        <v>2280</v>
      </c>
      <c r="D47" s="3">
        <f>77*B47</f>
        <v>2310</v>
      </c>
      <c r="E47" s="3">
        <f>57*B47</f>
        <v>1710</v>
      </c>
      <c r="F47" s="3">
        <f>35*B47</f>
        <v>1050</v>
      </c>
      <c r="G47" s="3">
        <f>57*B47</f>
        <v>1710</v>
      </c>
      <c r="H47" s="3">
        <f>60*B47</f>
        <v>1800</v>
      </c>
      <c r="I47" s="3">
        <f>81*B47</f>
        <v>2430</v>
      </c>
      <c r="J47" s="3">
        <f>99*B47</f>
        <v>2970</v>
      </c>
      <c r="K47" s="3">
        <f>92*B47</f>
        <v>2760</v>
      </c>
      <c r="L47" s="3">
        <f>98*B47</f>
        <v>2940</v>
      </c>
      <c r="M47" s="3">
        <f>160*B47</f>
        <v>4800</v>
      </c>
      <c r="N47" s="3">
        <f>126*B47</f>
        <v>3780</v>
      </c>
      <c r="O47" s="3">
        <f t="shared" si="2"/>
        <v>30540</v>
      </c>
    </row>
    <row r="48" spans="1:15" x14ac:dyDescent="0.25">
      <c r="A48" t="s">
        <v>30</v>
      </c>
      <c r="B48">
        <v>40</v>
      </c>
      <c r="C48" s="3">
        <f>50*B48</f>
        <v>2000</v>
      </c>
      <c r="D48" s="3">
        <f>76*B48</f>
        <v>3040</v>
      </c>
      <c r="E48" s="3">
        <f>54*B48</f>
        <v>2160</v>
      </c>
      <c r="F48" s="3">
        <f>59*B48</f>
        <v>2360</v>
      </c>
      <c r="G48" s="3">
        <f>81*B48</f>
        <v>3240</v>
      </c>
      <c r="H48" s="3">
        <f>55*B48</f>
        <v>2200</v>
      </c>
      <c r="I48" s="3">
        <f>62*B48</f>
        <v>2480</v>
      </c>
      <c r="J48" s="3">
        <f>69*B48</f>
        <v>2760</v>
      </c>
      <c r="K48" s="3">
        <f>54*B48</f>
        <v>2160</v>
      </c>
      <c r="L48" s="3">
        <f>73*B48</f>
        <v>2920</v>
      </c>
      <c r="M48" s="3">
        <f>74*B48</f>
        <v>2960</v>
      </c>
      <c r="N48" s="3">
        <f>73*B48</f>
        <v>2920</v>
      </c>
      <c r="O48" s="3">
        <f t="shared" si="2"/>
        <v>31200</v>
      </c>
    </row>
    <row r="49" spans="1:15" x14ac:dyDescent="0.25">
      <c r="A49" t="s">
        <v>31</v>
      </c>
      <c r="B49">
        <v>50</v>
      </c>
      <c r="C49" s="3">
        <f>12*B49</f>
        <v>600</v>
      </c>
      <c r="D49" s="3">
        <f>2*B49</f>
        <v>100</v>
      </c>
      <c r="F49" s="3">
        <f>4*B49</f>
        <v>200</v>
      </c>
      <c r="G49" s="3">
        <f>2*B49</f>
        <v>100</v>
      </c>
      <c r="H49" s="3">
        <f>7*B49</f>
        <v>350</v>
      </c>
      <c r="I49" s="3">
        <f>8*B49</f>
        <v>400</v>
      </c>
      <c r="J49" s="3">
        <f>15*B49</f>
        <v>750</v>
      </c>
      <c r="K49" s="3">
        <f>16*B49</f>
        <v>800</v>
      </c>
      <c r="L49" s="3">
        <f>15*B49</f>
        <v>750</v>
      </c>
      <c r="M49" s="3">
        <f>10*B49</f>
        <v>500</v>
      </c>
      <c r="N49" s="3">
        <f>19*B49</f>
        <v>950</v>
      </c>
      <c r="O49" s="3">
        <f t="shared" si="2"/>
        <v>5500</v>
      </c>
    </row>
    <row r="50" spans="1:15" x14ac:dyDescent="0.25">
      <c r="A50" t="s">
        <v>32</v>
      </c>
      <c r="B50">
        <v>80</v>
      </c>
      <c r="C50" s="3">
        <f>92*B50</f>
        <v>7360</v>
      </c>
      <c r="D50" s="3">
        <f>75*B50</f>
        <v>6000</v>
      </c>
      <c r="E50" s="3">
        <f>51*B50</f>
        <v>4080</v>
      </c>
      <c r="F50" s="3">
        <f>102*B50</f>
        <v>8160</v>
      </c>
      <c r="G50" s="3">
        <f>14*B50</f>
        <v>1120</v>
      </c>
      <c r="H50" s="3">
        <f>8*B50</f>
        <v>640</v>
      </c>
      <c r="I50" s="3">
        <f>24*B50</f>
        <v>1920</v>
      </c>
      <c r="J50" s="3">
        <f>32*B50</f>
        <v>2560</v>
      </c>
      <c r="K50" s="3">
        <f>14*B50</f>
        <v>1120</v>
      </c>
      <c r="L50" s="3">
        <f>60*B50</f>
        <v>4800</v>
      </c>
      <c r="M50" s="3">
        <f>42*B50</f>
        <v>3360</v>
      </c>
      <c r="N50" s="3">
        <f>63*B50</f>
        <v>5040</v>
      </c>
      <c r="O50" s="3">
        <f t="shared" si="2"/>
        <v>46160</v>
      </c>
    </row>
    <row r="51" spans="1:15" x14ac:dyDescent="0.25">
      <c r="A51" t="s">
        <v>38</v>
      </c>
      <c r="B51">
        <v>80</v>
      </c>
      <c r="G51" s="3">
        <f>4*B51</f>
        <v>320</v>
      </c>
      <c r="I51" s="3">
        <f>1*B51</f>
        <v>80</v>
      </c>
      <c r="K51" s="3">
        <f>3*B51</f>
        <v>240</v>
      </c>
      <c r="M51" s="3">
        <f>1*B51</f>
        <v>80</v>
      </c>
      <c r="O51" s="3">
        <f t="shared" si="2"/>
        <v>720</v>
      </c>
    </row>
    <row r="52" spans="1:15" x14ac:dyDescent="0.25">
      <c r="A52" t="s">
        <v>39</v>
      </c>
      <c r="B52">
        <v>80</v>
      </c>
      <c r="C52" s="3">
        <f>122*B52</f>
        <v>9760</v>
      </c>
      <c r="D52" s="3">
        <f>126*B52</f>
        <v>10080</v>
      </c>
      <c r="E52" s="3">
        <f>82*B52</f>
        <v>6560</v>
      </c>
      <c r="F52" s="3">
        <f>89*B52</f>
        <v>7120</v>
      </c>
      <c r="G52" s="3">
        <f>88*B52</f>
        <v>7040</v>
      </c>
      <c r="H52" s="3">
        <f>21*B52</f>
        <v>1680</v>
      </c>
      <c r="I52" s="3">
        <f>26*B52</f>
        <v>2080</v>
      </c>
      <c r="J52" s="3">
        <f>41*B52</f>
        <v>3280</v>
      </c>
      <c r="K52" s="3">
        <f>33*B52</f>
        <v>2640</v>
      </c>
      <c r="L52" s="3">
        <f>38*B52</f>
        <v>3040</v>
      </c>
      <c r="M52" s="3">
        <f>45*B52</f>
        <v>3600</v>
      </c>
      <c r="N52" s="3">
        <f>51*B52</f>
        <v>4080</v>
      </c>
      <c r="O52" s="3">
        <f t="shared" si="2"/>
        <v>60960</v>
      </c>
    </row>
    <row r="53" spans="1:15" x14ac:dyDescent="0.25">
      <c r="A53" s="5" t="s">
        <v>45</v>
      </c>
      <c r="C53" s="3">
        <f>SUM(C42:C52)</f>
        <v>48519</v>
      </c>
      <c r="D53" s="3">
        <f t="shared" ref="D53:O53" si="3">SUM(D42:D52)</f>
        <v>45483</v>
      </c>
      <c r="E53" s="3">
        <f t="shared" si="3"/>
        <v>32960</v>
      </c>
      <c r="F53" s="3">
        <f t="shared" si="3"/>
        <v>24484</v>
      </c>
      <c r="G53" s="3">
        <f t="shared" si="3"/>
        <v>16127</v>
      </c>
      <c r="H53" s="3">
        <f t="shared" si="3"/>
        <v>8892</v>
      </c>
      <c r="I53" s="3">
        <f t="shared" si="3"/>
        <v>12888</v>
      </c>
      <c r="J53" s="3">
        <f t="shared" si="3"/>
        <v>23103</v>
      </c>
      <c r="K53" s="3">
        <f t="shared" si="3"/>
        <v>36491</v>
      </c>
      <c r="L53" s="3">
        <f t="shared" si="3"/>
        <v>36790</v>
      </c>
      <c r="M53" s="3">
        <f t="shared" si="3"/>
        <v>37516</v>
      </c>
      <c r="N53" s="3">
        <f t="shared" si="3"/>
        <v>61480</v>
      </c>
      <c r="O53" s="3">
        <f t="shared" si="3"/>
        <v>384733</v>
      </c>
    </row>
    <row r="55" spans="1:15" x14ac:dyDescent="0.25">
      <c r="A55" s="5" t="s">
        <v>46</v>
      </c>
      <c r="C55" s="6">
        <f>-C33/C53</f>
        <v>0.41474272470578533</v>
      </c>
      <c r="D55" s="6">
        <f t="shared" ref="D55:O55" si="4">-D33/D53</f>
        <v>0.18630191500120924</v>
      </c>
      <c r="E55" s="6">
        <f t="shared" si="4"/>
        <v>0.25207463592233015</v>
      </c>
      <c r="F55" s="6">
        <f t="shared" si="4"/>
        <v>0.99105007351739927</v>
      </c>
      <c r="G55" s="6">
        <f t="shared" si="4"/>
        <v>0.73098902461710147</v>
      </c>
      <c r="H55" s="6">
        <f t="shared" si="4"/>
        <v>2.430939046333783</v>
      </c>
      <c r="I55" s="6">
        <f t="shared" si="4"/>
        <v>2.8477909683426446</v>
      </c>
      <c r="J55" s="6">
        <f t="shared" si="4"/>
        <v>2.5971414967753108</v>
      </c>
      <c r="K55" s="6">
        <f t="shared" si="4"/>
        <v>1.5277676687402375</v>
      </c>
      <c r="L55" s="6">
        <f t="shared" si="4"/>
        <v>4.3157045392769779</v>
      </c>
      <c r="M55" s="6">
        <f t="shared" si="4"/>
        <v>0.2565814585776735</v>
      </c>
      <c r="N55" s="6">
        <f t="shared" si="4"/>
        <v>0.17021844502277167</v>
      </c>
      <c r="O55" s="6">
        <f t="shared" si="4"/>
        <v>1.1069855257022401</v>
      </c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 Hinkle</dc:creator>
  <cp:lastModifiedBy>Cahill, Stephanie</cp:lastModifiedBy>
  <dcterms:created xsi:type="dcterms:W3CDTF">2020-10-27T17:12:31Z</dcterms:created>
  <dcterms:modified xsi:type="dcterms:W3CDTF">2020-12-14T16:41:11Z</dcterms:modified>
</cp:coreProperties>
</file>